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浜松労災病院学術年報 PDFポートフォリオ 03.21.2018\"/>
    </mc:Choice>
  </mc:AlternateContent>
  <xr:revisionPtr revIDLastSave="0" documentId="8_{59A241A8-5F2D-4000-95B5-B1C91F873029}" xr6:coauthVersionLast="43" xr6:coauthVersionMax="43" xr10:uidLastSave="{00000000-0000-0000-0000-000000000000}"/>
  <bookViews>
    <workbookView xWindow="4260" yWindow="2985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Sheet1!$B$1:$J$29</definedName>
  </definedNames>
  <calcPr calcId="181029"/>
</workbook>
</file>

<file path=xl/calcChain.xml><?xml version="1.0" encoding="utf-8"?>
<calcChain xmlns="http://schemas.openxmlformats.org/spreadsheetml/2006/main">
  <c r="C9" i="1" l="1"/>
  <c r="C15" i="1" l="1"/>
  <c r="C13" i="1" l="1"/>
  <c r="M9" i="1"/>
  <c r="I4" i="1"/>
  <c r="N9" i="1" s="1"/>
  <c r="I6" i="1" l="1"/>
  <c r="J4" i="1"/>
  <c r="J13" i="1" s="1"/>
  <c r="O6" i="1" l="1"/>
  <c r="P9" i="1" s="1"/>
  <c r="O9" i="1" s="1"/>
  <c r="J9" i="1" s="1"/>
  <c r="N10" i="1"/>
  <c r="I7" i="1"/>
  <c r="E6" i="1"/>
  <c r="M10" i="1" s="1"/>
  <c r="P10" i="1" l="1"/>
  <c r="O10" i="1" s="1"/>
  <c r="I8" i="1"/>
  <c r="N11" i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M24" i="1" s="1"/>
  <c r="P11" i="1" l="1"/>
  <c r="O11" i="1" s="1"/>
  <c r="I9" i="1"/>
  <c r="N12" i="1"/>
  <c r="M18" i="1"/>
  <c r="M17" i="1"/>
  <c r="M14" i="1"/>
  <c r="M13" i="1"/>
  <c r="M23" i="1"/>
  <c r="M12" i="1"/>
  <c r="M16" i="1"/>
  <c r="M11" i="1"/>
  <c r="M15" i="1"/>
  <c r="M19" i="1"/>
  <c r="E21" i="1"/>
  <c r="P12" i="1" l="1"/>
  <c r="O12" i="1" s="1"/>
  <c r="I10" i="1"/>
  <c r="N13" i="1"/>
  <c r="E22" i="1"/>
  <c r="M25" i="1"/>
  <c r="P13" i="1" l="1"/>
  <c r="O13" i="1" s="1"/>
  <c r="I11" i="1"/>
  <c r="N14" i="1"/>
  <c r="E23" i="1"/>
  <c r="M27" i="1" s="1"/>
  <c r="M26" i="1"/>
  <c r="P14" i="1" l="1"/>
  <c r="O14" i="1" s="1"/>
  <c r="I12" i="1"/>
  <c r="N15" i="1"/>
  <c r="P15" i="1" l="1"/>
  <c r="O15" i="1" s="1"/>
  <c r="I13" i="1"/>
  <c r="N16" i="1"/>
  <c r="P16" i="1" l="1"/>
  <c r="O16" i="1" s="1"/>
  <c r="I14" i="1"/>
  <c r="N17" i="1"/>
  <c r="P17" i="1" l="1"/>
  <c r="O17" i="1" s="1"/>
  <c r="I15" i="1"/>
  <c r="N18" i="1"/>
  <c r="P18" i="1" l="1"/>
  <c r="O18" i="1" s="1"/>
  <c r="I16" i="1"/>
  <c r="I17" i="1" s="1"/>
  <c r="I18" i="1" s="1"/>
  <c r="I19" i="1" s="1"/>
  <c r="N19" i="1"/>
  <c r="P19" i="1" l="1"/>
  <c r="O19" i="1" s="1"/>
  <c r="I20" i="1"/>
  <c r="N23" i="1"/>
  <c r="P23" i="1" l="1"/>
  <c r="O23" i="1" s="1"/>
  <c r="I21" i="1"/>
  <c r="N24" i="1"/>
  <c r="P24" i="1" l="1"/>
  <c r="O24" i="1" s="1"/>
  <c r="I22" i="1"/>
  <c r="N25" i="1"/>
  <c r="P25" i="1" l="1"/>
  <c r="P26" i="1" s="1"/>
  <c r="I23" i="1"/>
  <c r="N26" i="1"/>
  <c r="O25" i="1" l="1"/>
  <c r="O26" i="1"/>
  <c r="P27" i="1"/>
  <c r="O27" i="1" s="1"/>
  <c r="N27" i="1"/>
</calcChain>
</file>

<file path=xl/sharedStrings.xml><?xml version="1.0" encoding="utf-8"?>
<sst xmlns="http://schemas.openxmlformats.org/spreadsheetml/2006/main" count="48" uniqueCount="48">
  <si>
    <t>体重（kg）</t>
    <rPh sb="0" eb="2">
      <t>タイジュウ</t>
    </rPh>
    <phoneticPr fontId="1"/>
  </si>
  <si>
    <t>出血量（mL）</t>
    <rPh sb="0" eb="2">
      <t>シュッケツ</t>
    </rPh>
    <rPh sb="2" eb="3">
      <t>リョウ</t>
    </rPh>
    <phoneticPr fontId="1"/>
  </si>
  <si>
    <t>出血量／循環血液量　比</t>
    <rPh sb="0" eb="2">
      <t>シュッケツ</t>
    </rPh>
    <rPh sb="2" eb="3">
      <t>リョウ</t>
    </rPh>
    <rPh sb="4" eb="6">
      <t>ジュンカン</t>
    </rPh>
    <rPh sb="6" eb="9">
      <t>ケツエキリョウ</t>
    </rPh>
    <rPh sb="10" eb="11">
      <t>ヒ</t>
    </rPh>
    <phoneticPr fontId="1"/>
  </si>
  <si>
    <t>循環血液量： 体重（kg）×70 mL/kg</t>
    <rPh sb="0" eb="2">
      <t>ジュンカン</t>
    </rPh>
    <rPh sb="2" eb="4">
      <t>ケツエキ</t>
    </rPh>
    <rPh sb="4" eb="5">
      <t>リョウ</t>
    </rPh>
    <rPh sb="7" eb="9">
      <t>タイジュウ</t>
    </rPh>
    <phoneticPr fontId="1"/>
  </si>
  <si>
    <t>フィブリノゲン下限</t>
    <rPh sb="7" eb="9">
      <t>カゲン</t>
    </rPh>
    <phoneticPr fontId="1"/>
  </si>
  <si>
    <t>フィブリノゲン100未満</t>
    <rPh sb="10" eb="12">
      <t>ミマン</t>
    </rPh>
    <phoneticPr fontId="1"/>
  </si>
  <si>
    <t>出血量（mL）</t>
    <rPh sb="0" eb="2">
      <t>シュッケツ</t>
    </rPh>
    <rPh sb="2" eb="3">
      <t>リョウ</t>
    </rPh>
    <phoneticPr fontId="1"/>
  </si>
  <si>
    <t>フィブリノゲン開始予測値</t>
    <rPh sb="7" eb="9">
      <t>カイシ</t>
    </rPh>
    <rPh sb="9" eb="11">
      <t>ヨソク</t>
    </rPh>
    <rPh sb="11" eb="12">
      <t>チ</t>
    </rPh>
    <phoneticPr fontId="1"/>
  </si>
  <si>
    <t>フィブリノゲン予測値 ⇒</t>
    <rPh sb="7" eb="10">
      <t>ヨソクチ</t>
    </rPh>
    <phoneticPr fontId="1"/>
  </si>
  <si>
    <t>(min ～ max）</t>
    <phoneticPr fontId="1"/>
  </si>
  <si>
    <t>～</t>
    <phoneticPr fontId="1"/>
  </si>
  <si>
    <t>・新鮮凍結血漿（FFP）投与による</t>
    <rPh sb="1" eb="3">
      <t>シンセン</t>
    </rPh>
    <rPh sb="3" eb="5">
      <t>トウケツ</t>
    </rPh>
    <rPh sb="5" eb="7">
      <t>ケッショウ</t>
    </rPh>
    <rPh sb="12" eb="14">
      <t>トウヨ</t>
    </rPh>
    <phoneticPr fontId="1"/>
  </si>
  <si>
    <t>・体重，フィブリノゲン値（術前値ならば出血量は０），出血量を入力しましょう。</t>
    <rPh sb="1" eb="3">
      <t>タイジュウ</t>
    </rPh>
    <rPh sb="11" eb="12">
      <t>チ</t>
    </rPh>
    <rPh sb="13" eb="15">
      <t>ジュツゼン</t>
    </rPh>
    <rPh sb="15" eb="16">
      <t>チ</t>
    </rPh>
    <rPh sb="19" eb="21">
      <t>シュッケツ</t>
    </rPh>
    <rPh sb="21" eb="22">
      <t>リョウ</t>
    </rPh>
    <rPh sb="25" eb="26">
      <t>ゲンネ</t>
    </rPh>
    <rPh sb="26" eb="29">
      <t>シュッケツリョウ</t>
    </rPh>
    <rPh sb="30" eb="32">
      <t>ニュウリョク</t>
    </rPh>
    <phoneticPr fontId="1"/>
  </si>
  <si>
    <t>現在のフィブリノゲン値（mg/dL）</t>
    <rPh sb="0" eb="2">
      <t>ゲンザイ</t>
    </rPh>
    <rPh sb="10" eb="11">
      <t>チ</t>
    </rPh>
    <rPh sb="11" eb="12">
      <t>ゲンネ</t>
    </rPh>
    <phoneticPr fontId="1"/>
  </si>
  <si>
    <t>フィブリノゲン130未満</t>
    <phoneticPr fontId="1"/>
  </si>
  <si>
    <t>0 ～ 4</t>
    <phoneticPr fontId="1"/>
  </si>
  <si>
    <t>4 ～</t>
    <phoneticPr fontId="1"/>
  </si>
  <si>
    <t>フィブリノゲン値（mg/dL）</t>
    <rPh sb="7" eb="8">
      <t>チ</t>
    </rPh>
    <phoneticPr fontId="1"/>
  </si>
  <si>
    <t>150 以上</t>
    <phoneticPr fontId="1"/>
  </si>
  <si>
    <t>130 ～ 149</t>
    <phoneticPr fontId="1"/>
  </si>
  <si>
    <t>* 持続的な出血により輸血が必要な場合、</t>
    <phoneticPr fontId="1"/>
  </si>
  <si>
    <t>出血速度，血小板数，PT-INRなど総合的に</t>
    <rPh sb="0" eb="2">
      <t>シュッケツ</t>
    </rPh>
    <rPh sb="2" eb="4">
      <t>ソクド</t>
    </rPh>
    <rPh sb="5" eb="8">
      <t>ケッショウバン</t>
    </rPh>
    <rPh sb="8" eb="9">
      <t>スウ</t>
    </rPh>
    <rPh sb="18" eb="21">
      <t>ソウゴウテキ</t>
    </rPh>
    <phoneticPr fontId="1"/>
  </si>
  <si>
    <t>判断する。</t>
  </si>
  <si>
    <t>（130 mg/dL： FIBTEM 6mmのカットオフ値）</t>
    <rPh sb="28" eb="29">
      <t>チ</t>
    </rPh>
    <phoneticPr fontId="1"/>
  </si>
  <si>
    <r>
      <t>FFP</t>
    </r>
    <r>
      <rPr>
        <sz val="10"/>
        <color rgb="FF002060"/>
        <rFont val="ＭＳ Ｐゴシック"/>
        <family val="3"/>
        <charset val="128"/>
        <scheme val="minor"/>
      </rPr>
      <t>（単位）</t>
    </r>
    <rPh sb="4" eb="6">
      <t>タンイ</t>
    </rPh>
    <phoneticPr fontId="1"/>
  </si>
  <si>
    <t>消費性予測：切片： a'</t>
    <rPh sb="0" eb="2">
      <t>ショウヒ</t>
    </rPh>
    <rPh sb="2" eb="3">
      <t>セイ</t>
    </rPh>
    <rPh sb="3" eb="5">
      <t>ヨソク</t>
    </rPh>
    <rPh sb="6" eb="8">
      <t>セッペン</t>
    </rPh>
    <phoneticPr fontId="1"/>
  </si>
  <si>
    <t>フジサン分類</t>
    <rPh sb="4" eb="6">
      <t>ブンルイ</t>
    </rPh>
    <phoneticPr fontId="1"/>
  </si>
  <si>
    <r>
      <t xml:space="preserve">新鮮凍結血漿（FFP）開始量の目安 </t>
    </r>
    <r>
      <rPr>
        <vertAlign val="superscript"/>
        <sz val="11"/>
        <color rgb="FF002060"/>
        <rFont val="ＭＳ Ｐゴシック"/>
        <family val="3"/>
        <charset val="128"/>
        <scheme val="minor"/>
      </rPr>
      <t>*</t>
    </r>
    <phoneticPr fontId="1"/>
  </si>
  <si>
    <r>
      <t>・赤枠内</t>
    </r>
    <r>
      <rPr>
        <sz val="11"/>
        <color theme="3"/>
        <rFont val="ＭＳ Ｐゴシック"/>
        <family val="3"/>
        <charset val="128"/>
        <scheme val="minor"/>
      </rPr>
      <t>を入力しましょう。</t>
    </r>
    <rPh sb="1" eb="2">
      <t>アカ</t>
    </rPh>
    <rPh sb="2" eb="3">
      <t>ワク</t>
    </rPh>
    <rPh sb="3" eb="4">
      <t>ナイ</t>
    </rPh>
    <rPh sb="5" eb="7">
      <t>ニュウリョク</t>
    </rPh>
    <phoneticPr fontId="1"/>
  </si>
  <si>
    <r>
      <t>任意のFFP（単位）</t>
    </r>
    <r>
      <rPr>
        <sz val="11"/>
        <color rgb="FFFF0000"/>
        <rFont val="ＭＳ Ｐゴシック"/>
        <family val="3"/>
        <charset val="128"/>
        <scheme val="minor"/>
      </rPr>
      <t>入力 ⇒</t>
    </r>
    <rPh sb="0" eb="2">
      <t>ニンイ</t>
    </rPh>
    <rPh sb="7" eb="9">
      <t>タンイ</t>
    </rPh>
    <rPh sb="10" eb="12">
      <t>ニュウリョク</t>
    </rPh>
    <phoneticPr fontId="1"/>
  </si>
  <si>
    <t>⇒</t>
    <phoneticPr fontId="1"/>
  </si>
  <si>
    <t>　フィブリノゲン値の上昇予測</t>
    <rPh sb="8" eb="9">
      <t>チ</t>
    </rPh>
    <phoneticPr fontId="1"/>
  </si>
  <si>
    <t>消費性低下予測値（mg/dL）</t>
    <rPh sb="0" eb="2">
      <t>ショウヒ</t>
    </rPh>
    <rPh sb="2" eb="3">
      <t>セイ</t>
    </rPh>
    <rPh sb="3" eb="5">
      <t>テイカ</t>
    </rPh>
    <rPh sb="5" eb="7">
      <t>ヨソク</t>
    </rPh>
    <rPh sb="7" eb="8">
      <t>チ</t>
    </rPh>
    <phoneticPr fontId="1"/>
  </si>
  <si>
    <t>血液希釈フィブリノゲン値（mg/dL）</t>
    <rPh sb="0" eb="2">
      <t>ケツエキ</t>
    </rPh>
    <rPh sb="2" eb="4">
      <t>キシャク</t>
    </rPh>
    <rPh sb="11" eb="12">
      <t>チ</t>
    </rPh>
    <phoneticPr fontId="1"/>
  </si>
  <si>
    <r>
      <rPr>
        <b/>
        <sz val="11"/>
        <color theme="3"/>
        <rFont val="ＭＳ Ｐゴシック"/>
        <family val="3"/>
        <charset val="128"/>
        <scheme val="minor"/>
      </rPr>
      <t>●： 現在のフィブリノゲン値  　</t>
    </r>
    <r>
      <rPr>
        <b/>
        <sz val="8"/>
        <color rgb="FFFF0000"/>
        <rFont val="ＭＳ Ｐゴシック"/>
        <family val="3"/>
        <charset val="128"/>
        <scheme val="minor"/>
      </rPr>
      <t>●</t>
    </r>
    <r>
      <rPr>
        <b/>
        <sz val="11"/>
        <color theme="3"/>
        <rFont val="ＭＳ Ｐゴシック"/>
        <family val="3"/>
        <charset val="128"/>
        <scheme val="minor"/>
      </rPr>
      <t>：循環血液量の0, 20, 50, 90, 100% の総出血量時の予測値</t>
    </r>
    <rPh sb="3" eb="5">
      <t>ゲンザイ</t>
    </rPh>
    <rPh sb="13" eb="14">
      <t>チ</t>
    </rPh>
    <phoneticPr fontId="1"/>
  </si>
  <si>
    <r>
      <t xml:space="preserve">フィブリノゲン値 </t>
    </r>
    <r>
      <rPr>
        <sz val="8"/>
        <color theme="3"/>
        <rFont val="ＭＳ Ｐゴシック"/>
        <family val="3"/>
        <charset val="128"/>
        <scheme val="minor"/>
      </rPr>
      <t>(mg/dL)</t>
    </r>
    <r>
      <rPr>
        <sz val="9"/>
        <color theme="3"/>
        <rFont val="ＭＳ Ｐゴシック"/>
        <family val="3"/>
        <charset val="128"/>
        <scheme val="minor"/>
      </rPr>
      <t xml:space="preserve"> </t>
    </r>
    <r>
      <rPr>
        <sz val="11"/>
        <color rgb="FFFF0000"/>
        <rFont val="ＭＳ Ｐゴシック"/>
        <family val="3"/>
        <charset val="128"/>
        <scheme val="minor"/>
      </rPr>
      <t>入力 ⇒</t>
    </r>
    <rPh sb="7" eb="8">
      <t>チ</t>
    </rPh>
    <rPh sb="17" eb="19">
      <t>ニュウリョク</t>
    </rPh>
    <phoneticPr fontId="1"/>
  </si>
  <si>
    <r>
      <t>へマトクリット値</t>
    </r>
    <r>
      <rPr>
        <sz val="9"/>
        <color theme="3"/>
        <rFont val="ＭＳ Ｐゴシック"/>
        <family val="3"/>
        <charset val="128"/>
        <scheme val="minor"/>
      </rPr>
      <t xml:space="preserve"> （％）</t>
    </r>
    <r>
      <rPr>
        <sz val="11"/>
        <color rgb="FFFF0000"/>
        <rFont val="ＭＳ Ｐゴシック"/>
        <family val="3"/>
        <charset val="128"/>
        <scheme val="minor"/>
      </rPr>
      <t>入力 ⇒</t>
    </r>
    <rPh sb="7" eb="8">
      <t>チ</t>
    </rPh>
    <rPh sb="12" eb="14">
      <t>ニュウリョク</t>
    </rPh>
    <phoneticPr fontId="1"/>
  </si>
  <si>
    <t>消費性予測：係数： k=(-1.93)</t>
    <rPh sb="0" eb="2">
      <t>ショウヒ</t>
    </rPh>
    <rPh sb="2" eb="3">
      <t>セイ</t>
    </rPh>
    <rPh sb="3" eb="5">
      <t>ヨソク</t>
    </rPh>
    <rPh sb="6" eb="8">
      <t>ケイスウ</t>
    </rPh>
    <phoneticPr fontId="1"/>
  </si>
  <si>
    <t>y=a' *exp -(k*x), k=(-1.93)</t>
    <phoneticPr fontId="1"/>
  </si>
  <si>
    <t>体重，フィブリノゲン値，出血量：入力</t>
    <rPh sb="0" eb="2">
      <t>タイジュウ</t>
    </rPh>
    <rPh sb="10" eb="11">
      <t>チ</t>
    </rPh>
    <rPh sb="12" eb="14">
      <t>シュッケツ</t>
    </rPh>
    <rPh sb="14" eb="15">
      <t>リョウ</t>
    </rPh>
    <rPh sb="16" eb="18">
      <t>ニュウリョク</t>
    </rPh>
    <phoneticPr fontId="1"/>
  </si>
  <si>
    <t>切片：a'</t>
    <rPh sb="0" eb="2">
      <t>セッペン</t>
    </rPh>
    <phoneticPr fontId="1"/>
  </si>
  <si>
    <t>・セルセーバー使用時は、返血量の2倍</t>
    <phoneticPr fontId="1"/>
  </si>
  <si>
    <t>　を出血量とする</t>
    <phoneticPr fontId="1"/>
  </si>
  <si>
    <r>
      <rPr>
        <b/>
        <sz val="11"/>
        <color theme="3"/>
        <rFont val="ＭＳ Ｐゴシック"/>
        <family val="3"/>
        <charset val="128"/>
        <scheme val="minor"/>
      </rPr>
      <t>フィブリノゲン値の低下予測シミュレーション</t>
    </r>
    <r>
      <rPr>
        <b/>
        <sz val="11"/>
        <color theme="3"/>
        <rFont val="ＭＳ Ｐゴシック"/>
        <family val="2"/>
        <charset val="128"/>
        <scheme val="minor"/>
      </rPr>
      <t xml:space="preserve"> </t>
    </r>
    <r>
      <rPr>
        <sz val="11"/>
        <color theme="3"/>
        <rFont val="ＭＳ Ｐゴシック"/>
        <family val="2"/>
        <charset val="128"/>
        <scheme val="minor"/>
      </rPr>
      <t>（Copyright</t>
    </r>
    <r>
      <rPr>
        <sz val="11"/>
        <color theme="3"/>
        <rFont val="ＭＳ Ｐゴシック"/>
        <family val="3"/>
        <charset val="128"/>
        <scheme val="minor"/>
      </rPr>
      <t>©</t>
    </r>
    <r>
      <rPr>
        <sz val="11"/>
        <color theme="3"/>
        <rFont val="ＭＳ Ｐゴシック"/>
        <family val="2"/>
        <charset val="128"/>
        <scheme val="minor"/>
      </rPr>
      <t>2014 浜松労災病院 Hamamatsu Rosai Hospital All Rights Reserved. Ver.2017.02.23）</t>
    </r>
    <phoneticPr fontId="1"/>
  </si>
  <si>
    <t>130 未満 （トリガー値）</t>
    <rPh sb="4" eb="6">
      <t>ミマン</t>
    </rPh>
    <rPh sb="12" eb="13">
      <t>チ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</si>
  <si>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 xml:space="preserve"> ◆</t>
    </r>
    <r>
      <rPr>
        <sz val="11"/>
        <color rgb="FF002060"/>
        <rFont val="ＭＳ Ｐゴシック"/>
        <family val="3"/>
        <charset val="128"/>
        <scheme val="minor"/>
      </rPr>
      <t xml:space="preserve"> トリガー値：130の予測出血量</t>
    </r>
    <rPh sb="7" eb="8">
      <t>チ</t>
    </rPh>
    <rPh sb="13" eb="15">
      <t>ヨソク</t>
    </rPh>
    <rPh sb="15" eb="18">
      <t>シュッケツリョウ</t>
    </rPh>
    <phoneticPr fontId="1"/>
  </si>
  <si>
    <r>
      <t>■　</t>
    </r>
    <r>
      <rPr>
        <sz val="11"/>
        <color rgb="FF002060"/>
        <rFont val="ＭＳ Ｐゴシック"/>
        <family val="3"/>
        <charset val="128"/>
        <scheme val="minor"/>
      </rPr>
      <t>出血量（入力する）</t>
    </r>
    <r>
      <rPr>
        <sz val="11"/>
        <color rgb="FFFF0000"/>
        <rFont val="ＭＳ Ｐゴシック"/>
        <family val="3"/>
        <charset val="128"/>
        <scheme val="minor"/>
      </rPr>
      <t>↓</t>
    </r>
    <rPh sb="2" eb="4">
      <t>シュッケツ</t>
    </rPh>
    <rPh sb="4" eb="5">
      <t>リョウ</t>
    </rPh>
    <rPh sb="6" eb="8">
      <t>ニュウリョク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</si>
  <si>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→　</t>
    </r>
    <r>
      <rPr>
        <sz val="11"/>
        <color rgb="FF002060"/>
        <rFont val="ＭＳ Ｐゴシック"/>
        <family val="3"/>
        <charset val="128"/>
        <scheme val="minor"/>
      </rPr>
      <t xml:space="preserve">予測フィブリノゲン値 </t>
    </r>
    <r>
      <rPr>
        <sz val="11"/>
        <color rgb="FFFF0000"/>
        <rFont val="ＭＳ Ｐゴシック"/>
        <family val="3"/>
        <charset val="128"/>
        <scheme val="minor"/>
      </rPr>
      <t>↓</t>
    </r>
    <rPh sb="2" eb="4">
      <t>ヨソク</t>
    </rPh>
    <rPh sb="11" eb="12">
      <t>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</si>
</sst>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3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0"/>
      <color theme="3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2060"/>
      <name val="ＭＳ Ｐゴシック"/>
      <family val="2"/>
      <charset val="128"/>
      <scheme val="minor"/>
    </font>
    <font>
      <sz val="11"/>
      <color rgb="FF002060"/>
      <name val="ＭＳ Ｐゴシック"/>
      <family val="3"/>
      <charset val="128"/>
      <scheme val="minor"/>
    </font>
    <font>
      <b/>
      <sz val="11"/>
      <color rgb="FF002060"/>
      <name val="ＭＳ Ｐゴシック"/>
      <family val="3"/>
      <charset val="128"/>
      <scheme val="minor"/>
    </font>
    <font>
      <vertAlign val="superscript"/>
      <sz val="11"/>
      <color rgb="FF002060"/>
      <name val="ＭＳ Ｐゴシック"/>
      <family val="3"/>
      <charset val="128"/>
      <scheme val="minor"/>
    </font>
    <font>
      <sz val="10"/>
      <color rgb="FF00206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3"/>
      <name val="ＭＳ Ｐゴシック"/>
      <family val="3"/>
      <charset val="128"/>
      <scheme val="minor"/>
    </font>
    <font>
      <sz val="8"/>
      <color theme="3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>
      <alignment vertical="center"/>
    </xf>
    <xf numFmtId="176" fontId="5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10" fillId="0" borderId="9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76" fontId="10" fillId="0" borderId="8" xfId="0" applyNumberFormat="1" applyFont="1" applyBorder="1" applyAlignment="1">
      <alignment horizontal="center" vertical="center"/>
    </xf>
    <xf numFmtId="176" fontId="10" fillId="0" borderId="1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10" fillId="0" borderId="1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22" xfId="0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0" fillId="0" borderId="24" xfId="0" applyFont="1" applyBorder="1" applyAlignment="1">
      <alignment horizontal="right" vertical="center"/>
    </xf>
    <xf numFmtId="176" fontId="15" fillId="0" borderId="25" xfId="0" applyNumberFormat="1" applyFont="1" applyBorder="1" applyAlignment="1">
      <alignment horizontal="right" vertical="center"/>
    </xf>
    <xf numFmtId="0" fontId="15" fillId="0" borderId="24" xfId="0" applyFont="1" applyBorder="1" applyAlignment="1">
      <alignment horizontal="right" vertical="center"/>
    </xf>
    <xf numFmtId="0" fontId="18" fillId="0" borderId="26" xfId="0" applyFont="1" applyBorder="1" applyAlignment="1">
      <alignment horizontal="right" vertical="center"/>
    </xf>
    <xf numFmtId="0" fontId="10" fillId="0" borderId="26" xfId="0" applyFont="1" applyBorder="1" applyAlignment="1">
      <alignment horizontal="right" vertical="center"/>
    </xf>
    <xf numFmtId="176" fontId="18" fillId="0" borderId="25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68074055995856"/>
          <c:y val="0.13561022216976626"/>
          <c:w val="0.73925987000316051"/>
          <c:h val="0.68160929524097258"/>
        </c:manualLayout>
      </c:layout>
      <c:scatterChart>
        <c:scatterStyle val="smoothMarker"/>
        <c:varyColors val="0"/>
        <c:ser>
          <c:idx val="0"/>
          <c:order val="0"/>
          <c:spPr>
            <a:ln w="19050">
              <a:solidFill>
                <a:srgbClr val="C00000"/>
              </a:solidFill>
              <a:prstDash val="sysDot"/>
            </a:ln>
          </c:spPr>
          <c:marker>
            <c:symbol val="none"/>
          </c:marker>
          <c:xVal>
            <c:numRef>
              <c:f>Sheet1!$M$9:$M$19</c:f>
              <c:numCache>
                <c:formatCode>General</c:formatCode>
                <c:ptCount val="11"/>
                <c:pt idx="0">
                  <c:v>0</c:v>
                </c:pt>
                <c:pt idx="1">
                  <c:v>350</c:v>
                </c:pt>
                <c:pt idx="2">
                  <c:v>700</c:v>
                </c:pt>
                <c:pt idx="3">
                  <c:v>1050</c:v>
                </c:pt>
                <c:pt idx="4">
                  <c:v>1400</c:v>
                </c:pt>
                <c:pt idx="5">
                  <c:v>1750</c:v>
                </c:pt>
                <c:pt idx="6">
                  <c:v>2100</c:v>
                </c:pt>
                <c:pt idx="7">
                  <c:v>2450</c:v>
                </c:pt>
                <c:pt idx="8">
                  <c:v>2800</c:v>
                </c:pt>
                <c:pt idx="9">
                  <c:v>3150</c:v>
                </c:pt>
                <c:pt idx="10">
                  <c:v>3500</c:v>
                </c:pt>
              </c:numCache>
            </c:numRef>
          </c:xVal>
          <c:yVal>
            <c:numRef>
              <c:f>Sheet1!$N$9:$N$19</c:f>
              <c:numCache>
                <c:formatCode>General</c:formatCode>
                <c:ptCount val="11"/>
                <c:pt idx="0">
                  <c:v>230.71299897902156</c:v>
                </c:pt>
                <c:pt idx="1">
                  <c:v>208.75775430351084</c:v>
                </c:pt>
                <c:pt idx="2">
                  <c:v>188.89182739897399</c:v>
                </c:pt>
                <c:pt idx="3">
                  <c:v>170.91639339178175</c:v>
                </c:pt>
                <c:pt idx="4">
                  <c:v>154.65154809663815</c:v>
                </c:pt>
                <c:pt idx="5">
                  <c:v>139.93450747502607</c:v>
                </c:pt>
                <c:pt idx="6">
                  <c:v>126.61797843783626</c:v>
                </c:pt>
                <c:pt idx="7">
                  <c:v>114.56868468662458</c:v>
                </c:pt>
                <c:pt idx="8">
                  <c:v>103.66603283962135</c:v>
                </c:pt>
                <c:pt idx="9">
                  <c:v>93.800905492633987</c:v>
                </c:pt>
                <c:pt idx="10">
                  <c:v>84.874569135390004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A0-4B04-80CB-1A51AC41F2EB}"/>
            </c:ext>
          </c:extLst>
        </c:ser>
        <c:ser>
          <c:idx val="1"/>
          <c:order val="1"/>
          <c:spPr>
            <a:ln>
              <a:noFill/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noFill/>
              </a:ln>
            </c:spPr>
          </c:marker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rgbClr val="C00000"/>
                    </a:solidFill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Sheet1!$M$23:$M$27</c:f>
              <c:numCache>
                <c:formatCode>General</c:formatCode>
                <c:ptCount val="5"/>
                <c:pt idx="0">
                  <c:v>0</c:v>
                </c:pt>
                <c:pt idx="1">
                  <c:v>700</c:v>
                </c:pt>
                <c:pt idx="2">
                  <c:v>1750</c:v>
                </c:pt>
                <c:pt idx="3">
                  <c:v>3150</c:v>
                </c:pt>
                <c:pt idx="4">
                  <c:v>3500</c:v>
                </c:pt>
              </c:numCache>
            </c:numRef>
          </c:xVal>
          <c:yVal>
            <c:numRef>
              <c:f>Sheet1!$N$23:$N$27</c:f>
              <c:numCache>
                <c:formatCode>General</c:formatCode>
                <c:ptCount val="5"/>
                <c:pt idx="0">
                  <c:v>230.71299897902156</c:v>
                </c:pt>
                <c:pt idx="1">
                  <c:v>188.89182739897399</c:v>
                </c:pt>
                <c:pt idx="2">
                  <c:v>139.93450747502607</c:v>
                </c:pt>
                <c:pt idx="3">
                  <c:v>93.800905492633987</c:v>
                </c:pt>
                <c:pt idx="4">
                  <c:v>84.874569135390004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4A0-4B04-80CB-1A51AC41F2EB}"/>
            </c:ext>
          </c:extLst>
        </c:ser>
        <c:ser>
          <c:idx val="2"/>
          <c:order val="2"/>
          <c:spPr>
            <a:ln w="9525">
              <a:solidFill>
                <a:srgbClr val="0070C0"/>
              </a:solidFill>
              <a:prstDash val="dash"/>
              <a:tailEnd type="stealth"/>
            </a:ln>
          </c:spPr>
          <c:marker>
            <c:symbol val="none"/>
          </c:marker>
          <c:xVal>
            <c:numRef>
              <c:f>Sheet1!$M$9:$M$19</c:f>
              <c:numCache>
                <c:formatCode>General</c:formatCode>
                <c:ptCount val="11"/>
                <c:pt idx="0">
                  <c:v>0</c:v>
                </c:pt>
                <c:pt idx="1">
                  <c:v>350</c:v>
                </c:pt>
                <c:pt idx="2">
                  <c:v>700</c:v>
                </c:pt>
                <c:pt idx="3">
                  <c:v>1050</c:v>
                </c:pt>
                <c:pt idx="4">
                  <c:v>1400</c:v>
                </c:pt>
                <c:pt idx="5">
                  <c:v>1750</c:v>
                </c:pt>
                <c:pt idx="6">
                  <c:v>2100</c:v>
                </c:pt>
                <c:pt idx="7">
                  <c:v>2450</c:v>
                </c:pt>
                <c:pt idx="8">
                  <c:v>2800</c:v>
                </c:pt>
                <c:pt idx="9">
                  <c:v>3150</c:v>
                </c:pt>
                <c:pt idx="10">
                  <c:v>3500</c:v>
                </c:pt>
              </c:numCache>
            </c:numRef>
          </c:xVal>
          <c:yVal>
            <c:numRef>
              <c:f>Sheet1!$Q$9:$Q$19</c:f>
              <c:numCache>
                <c:formatCode>General</c:formatCode>
                <c:ptCount val="11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4A0-4B04-80CB-1A51AC41F2EB}"/>
            </c:ext>
          </c:extLst>
        </c:ser>
        <c:ser>
          <c:idx val="3"/>
          <c:order val="3"/>
          <c:spPr>
            <a:ln w="6350">
              <a:solidFill>
                <a:srgbClr val="FF0000">
                  <a:alpha val="99000"/>
                </a:srgbClr>
              </a:solidFill>
              <a:prstDash val="dash"/>
              <a:tailEnd type="stealth"/>
            </a:ln>
          </c:spPr>
          <c:marker>
            <c:symbol val="none"/>
          </c:marker>
          <c:xVal>
            <c:numRef>
              <c:f>Sheet1!$M$9:$M$19</c:f>
              <c:numCache>
                <c:formatCode>General</c:formatCode>
                <c:ptCount val="11"/>
                <c:pt idx="0">
                  <c:v>0</c:v>
                </c:pt>
                <c:pt idx="1">
                  <c:v>350</c:v>
                </c:pt>
                <c:pt idx="2">
                  <c:v>700</c:v>
                </c:pt>
                <c:pt idx="3">
                  <c:v>1050</c:v>
                </c:pt>
                <c:pt idx="4">
                  <c:v>1400</c:v>
                </c:pt>
                <c:pt idx="5">
                  <c:v>1750</c:v>
                </c:pt>
                <c:pt idx="6">
                  <c:v>2100</c:v>
                </c:pt>
                <c:pt idx="7">
                  <c:v>2450</c:v>
                </c:pt>
                <c:pt idx="8">
                  <c:v>2800</c:v>
                </c:pt>
                <c:pt idx="9">
                  <c:v>3150</c:v>
                </c:pt>
                <c:pt idx="10">
                  <c:v>3500</c:v>
                </c:pt>
              </c:numCache>
            </c:numRef>
          </c:xVal>
          <c:yVal>
            <c:numRef>
              <c:f>Sheet1!$S$9:$S$19</c:f>
              <c:numCache>
                <c:formatCode>General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4A0-4B04-80CB-1A51AC41F2EB}"/>
            </c:ext>
          </c:extLst>
        </c:ser>
        <c:ser>
          <c:idx val="5"/>
          <c:order val="4"/>
          <c:spPr>
            <a:ln w="12700">
              <a:solidFill>
                <a:srgbClr val="C00000"/>
              </a:solidFill>
              <a:prstDash val="dash"/>
            </a:ln>
          </c:spPr>
          <c:marker>
            <c:symbol val="none"/>
          </c:marker>
          <c:dPt>
            <c:idx val="10"/>
            <c:bubble3D val="0"/>
            <c:spPr>
              <a:ln w="12700">
                <a:solidFill>
                  <a:srgbClr val="C00000"/>
                </a:solidFill>
                <a:prstDash val="dash"/>
                <a:tailEnd type="stealth"/>
              </a:ln>
            </c:spPr>
            <c:extLst>
              <c:ext xmlns:c16="http://schemas.microsoft.com/office/drawing/2014/chart" uri="{C3380CC4-5D6E-409C-BE32-E72D297353CC}">
                <c16:uniqueId val="{00000007-14A0-4B04-80CB-1A51AC41F2EB}"/>
              </c:ext>
            </c:extLst>
          </c:dPt>
          <c:xVal>
            <c:numRef>
              <c:f>Sheet1!$M$9:$M$19</c:f>
              <c:numCache>
                <c:formatCode>General</c:formatCode>
                <c:ptCount val="11"/>
                <c:pt idx="0">
                  <c:v>0</c:v>
                </c:pt>
                <c:pt idx="1">
                  <c:v>350</c:v>
                </c:pt>
                <c:pt idx="2">
                  <c:v>700</c:v>
                </c:pt>
                <c:pt idx="3">
                  <c:v>1050</c:v>
                </c:pt>
                <c:pt idx="4">
                  <c:v>1400</c:v>
                </c:pt>
                <c:pt idx="5">
                  <c:v>1750</c:v>
                </c:pt>
                <c:pt idx="6">
                  <c:v>2100</c:v>
                </c:pt>
                <c:pt idx="7">
                  <c:v>2450</c:v>
                </c:pt>
                <c:pt idx="8">
                  <c:v>2800</c:v>
                </c:pt>
                <c:pt idx="9">
                  <c:v>3150</c:v>
                </c:pt>
                <c:pt idx="10">
                  <c:v>3500</c:v>
                </c:pt>
              </c:numCache>
            </c:numRef>
          </c:xVal>
          <c:yVal>
            <c:numRef>
              <c:f>Sheet1!$R$9:$R$19</c:f>
              <c:numCache>
                <c:formatCode>General</c:formatCode>
                <c:ptCount val="11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4A0-4B04-80CB-1A51AC41F2EB}"/>
            </c:ext>
          </c:extLst>
        </c:ser>
        <c:ser>
          <c:idx val="6"/>
          <c:order val="5"/>
          <c:spPr>
            <a:ln w="19050">
              <a:solidFill>
                <a:srgbClr val="FF0000"/>
              </a:solidFill>
              <a:prstDash val="solid"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Sheet1!$M$9:$M$19</c:f>
              <c:numCache>
                <c:formatCode>General</c:formatCode>
                <c:ptCount val="11"/>
                <c:pt idx="0">
                  <c:v>0</c:v>
                </c:pt>
                <c:pt idx="1">
                  <c:v>350</c:v>
                </c:pt>
                <c:pt idx="2">
                  <c:v>700</c:v>
                </c:pt>
                <c:pt idx="3">
                  <c:v>1050</c:v>
                </c:pt>
                <c:pt idx="4">
                  <c:v>1400</c:v>
                </c:pt>
                <c:pt idx="5">
                  <c:v>1750</c:v>
                </c:pt>
                <c:pt idx="6">
                  <c:v>2100</c:v>
                </c:pt>
                <c:pt idx="7">
                  <c:v>2450</c:v>
                </c:pt>
                <c:pt idx="8">
                  <c:v>2800</c:v>
                </c:pt>
                <c:pt idx="9">
                  <c:v>3150</c:v>
                </c:pt>
                <c:pt idx="10">
                  <c:v>3500</c:v>
                </c:pt>
              </c:numCache>
            </c:numRef>
          </c:xVal>
          <c:yVal>
            <c:numRef>
              <c:f>Sheet1!$O$9:$O$19</c:f>
              <c:numCache>
                <c:formatCode>0_ </c:formatCode>
                <c:ptCount val="11"/>
                <c:pt idx="0">
                  <c:v>262.36743317103577</c:v>
                </c:pt>
                <c:pt idx="1">
                  <c:v>216.31721925066611</c:v>
                </c:pt>
                <c:pt idx="2">
                  <c:v>178.34964796807148</c:v>
                </c:pt>
                <c:pt idx="3">
                  <c:v>147.04606984373058</c:v>
                </c:pt>
                <c:pt idx="4">
                  <c:v>121.23683395415615</c:v>
                </c:pt>
                <c:pt idx="5">
                  <c:v>99.95758419689794</c:v>
                </c:pt>
                <c:pt idx="6">
                  <c:v>82.413226348834542</c:v>
                </c:pt>
                <c:pt idx="7">
                  <c:v>67.948219555260266</c:v>
                </c:pt>
                <c:pt idx="8">
                  <c:v>56.022082198158529</c:v>
                </c:pt>
                <c:pt idx="9">
                  <c:v>46.189196926121141</c:v>
                </c:pt>
                <c:pt idx="10">
                  <c:v>38.082160265548382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4A0-4B04-80CB-1A51AC41F2EB}"/>
            </c:ext>
          </c:extLst>
        </c:ser>
        <c:ser>
          <c:idx val="7"/>
          <c:order val="6"/>
          <c:spPr>
            <a:ln>
              <a:noFill/>
            </a:ln>
          </c:spPr>
          <c:marker>
            <c:symbol val="circle"/>
            <c:size val="6"/>
            <c:spPr>
              <a:solidFill>
                <a:srgbClr val="FF0000"/>
              </a:solidFill>
            </c:spPr>
          </c:marker>
          <c:dLbls>
            <c:dLbl>
              <c:idx val="2"/>
              <c:layout>
                <c:manualLayout>
                  <c:x val="0"/>
                  <c:y val="-2.23538138523240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A0-4B04-80CB-1A51AC41F2EB}"/>
                </c:ext>
              </c:extLst>
            </c:dLbl>
            <c:dLbl>
              <c:idx val="3"/>
              <c:layout>
                <c:manualLayout>
                  <c:x val="0"/>
                  <c:y val="-2.554721583122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4A0-4B04-80CB-1A51AC41F2EB}"/>
                </c:ext>
              </c:extLst>
            </c:dLbl>
            <c:dLbl>
              <c:idx val="4"/>
              <c:layout>
                <c:manualLayout>
                  <c:x val="0"/>
                  <c:y val="-2.8740617810130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4A0-4B04-80CB-1A51AC41F2EB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rgbClr val="FF0000"/>
                    </a:solidFill>
                  </a:defRPr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Sheet1!$M$23:$M$27</c:f>
              <c:numCache>
                <c:formatCode>General</c:formatCode>
                <c:ptCount val="5"/>
                <c:pt idx="0">
                  <c:v>0</c:v>
                </c:pt>
                <c:pt idx="1">
                  <c:v>700</c:v>
                </c:pt>
                <c:pt idx="2">
                  <c:v>1750</c:v>
                </c:pt>
                <c:pt idx="3">
                  <c:v>3150</c:v>
                </c:pt>
                <c:pt idx="4">
                  <c:v>3500</c:v>
                </c:pt>
              </c:numCache>
            </c:numRef>
          </c:xVal>
          <c:yVal>
            <c:numRef>
              <c:f>Sheet1!$O$23:$O$27</c:f>
              <c:numCache>
                <c:formatCode>0_ </c:formatCode>
                <c:ptCount val="5"/>
                <c:pt idx="0">
                  <c:v>262.36743317103577</c:v>
                </c:pt>
                <c:pt idx="1">
                  <c:v>179.42296257977313</c:v>
                </c:pt>
                <c:pt idx="2">
                  <c:v>101.46824962569683</c:v>
                </c:pt>
                <c:pt idx="3">
                  <c:v>47.453293757399194</c:v>
                </c:pt>
                <c:pt idx="4">
                  <c:v>39.2419347083788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4A0-4B04-80CB-1A51AC41F2EB}"/>
            </c:ext>
          </c:extLst>
        </c:ser>
        <c:ser>
          <c:idx val="8"/>
          <c:order val="7"/>
          <c:spPr>
            <a:ln>
              <a:solidFill>
                <a:srgbClr val="C00000"/>
              </a:solidFill>
            </a:ln>
          </c:spPr>
          <c:marker>
            <c:symbol val="dash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7.3837209302325568E-2"/>
                  <c:y val="5.85450266294194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63-4438-8C0E-007A7B7933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rgbClr val="C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Sheet1!$M$29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Sheet1!$N$29</c:f>
              <c:numCache>
                <c:formatCode>General</c:formatCode>
                <c:ptCount val="1"/>
                <c:pt idx="0">
                  <c:v>130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C63-4438-8C0E-007A7B79331E}"/>
            </c:ext>
          </c:extLst>
        </c:ser>
        <c:ser>
          <c:idx val="4"/>
          <c:order val="8"/>
          <c:spPr>
            <a:ln w="19050">
              <a:solidFill>
                <a:schemeClr val="tx2"/>
              </a:solidFill>
            </a:ln>
            <a:effectLst/>
          </c:spPr>
          <c:marker>
            <c:symbol val="circle"/>
            <c:size val="9"/>
            <c:spPr>
              <a:solidFill>
                <a:schemeClr val="tx2"/>
              </a:solidFill>
              <a:ln w="19050">
                <a:solidFill>
                  <a:schemeClr val="tx2">
                    <a:alpha val="96000"/>
                  </a:schemeClr>
                </a:solidFill>
              </a:ln>
              <a:effectLst/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160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C63-4438-8C0E-007A7B7933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Sheet1!$G$4</c:f>
              <c:numCache>
                <c:formatCode>General</c:formatCode>
                <c:ptCount val="1"/>
                <c:pt idx="0">
                  <c:v>500</c:v>
                </c:pt>
              </c:numCache>
            </c:numRef>
          </c:xVal>
          <c:yVal>
            <c:numRef>
              <c:f>Sheet1!$F$4</c:f>
              <c:numCache>
                <c:formatCode>General</c:formatCode>
                <c:ptCount val="1"/>
                <c:pt idx="0">
                  <c:v>200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4A0-4B04-80CB-1A51AC41F2EB}"/>
            </c:ext>
          </c:extLst>
        </c:ser>
        <c:ser>
          <c:idx val="9"/>
          <c:order val="9"/>
          <c:spPr>
            <a:ln>
              <a:noFill/>
            </a:ln>
          </c:spPr>
          <c:marker>
            <c:symbol val="diamond"/>
            <c:size val="12"/>
            <c:spPr>
              <a:solidFill>
                <a:srgbClr val="FF0000"/>
              </a:solidFill>
              <a:ln>
                <a:solidFill>
                  <a:srgbClr val="C00000">
                    <a:alpha val="98000"/>
                  </a:srgbClr>
                </a:solidFill>
              </a:ln>
            </c:spPr>
          </c:marker>
          <c:xVal>
            <c:numRef>
              <c:f>Sheet1!$J$9</c:f>
              <c:numCache>
                <c:formatCode>0_ </c:formatCode>
                <c:ptCount val="1"/>
                <c:pt idx="0">
                  <c:v>1273.4405214111869</c:v>
                </c:pt>
              </c:numCache>
            </c:numRef>
          </c:xVal>
          <c:yVal>
            <c:numRef>
              <c:f>Sheet1!$N$29</c:f>
              <c:numCache>
                <c:formatCode>General</c:formatCode>
                <c:ptCount val="1"/>
                <c:pt idx="0">
                  <c:v>130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E01-4F0C-B338-74E3B909FE09}"/>
            </c:ext>
          </c:extLst>
        </c:ser>
        <c:ser>
          <c:idx val="10"/>
          <c:order val="10"/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Sheet1!$J$11</c:f>
              <c:numCache>
                <c:formatCode>General</c:formatCode>
                <c:ptCount val="1"/>
                <c:pt idx="0">
                  <c:v>1500</c:v>
                </c:pt>
              </c:numCache>
            </c:numRef>
          </c:xVal>
          <c:yVal>
            <c:numRef>
              <c:f>Sheet1!$J$13</c:f>
              <c:numCache>
                <c:formatCode>0_ </c:formatCode>
                <c:ptCount val="1"/>
                <c:pt idx="0">
                  <c:v>115.2252369619418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B07-4D82-882E-3474CB660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381120"/>
        <c:axId val="151382656"/>
      </c:scatterChart>
      <c:valAx>
        <c:axId val="151381120"/>
        <c:scaling>
          <c:orientation val="minMax"/>
        </c:scaling>
        <c:delete val="0"/>
        <c:axPos val="b"/>
        <c:majorGridlines>
          <c:spPr>
            <a:ln w="6350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ysDot"/>
            </a:ln>
          </c:spPr>
        </c:majorGridlines>
        <c:minorGridlines>
          <c:spPr>
            <a:ln w="6350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ysDot"/>
            </a:ln>
          </c:spPr>
        </c:minorGridlines>
        <c:numFmt formatCode="General" sourceLinked="1"/>
        <c:majorTickMark val="out"/>
        <c:minorTickMark val="out"/>
        <c:tickLblPos val="nextTo"/>
        <c:crossAx val="151382656"/>
        <c:crosses val="autoZero"/>
        <c:crossBetween val="midCat"/>
        <c:majorUnit val="1000"/>
      </c:valAx>
      <c:valAx>
        <c:axId val="151382656"/>
        <c:scaling>
          <c:orientation val="minMax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ysDot"/>
            </a:ln>
          </c:spPr>
        </c:majorGridlines>
        <c:minorGridlines>
          <c:spPr>
            <a:ln w="9525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ysDot"/>
            </a:ln>
          </c:spPr>
        </c:minorGridlines>
        <c:numFmt formatCode="General" sourceLinked="1"/>
        <c:majorTickMark val="out"/>
        <c:minorTickMark val="out"/>
        <c:tickLblPos val="nextTo"/>
        <c:spPr>
          <a:ln w="9525">
            <a:prstDash val="solid"/>
          </a:ln>
        </c:spPr>
        <c:crossAx val="15138112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600" b="0">
          <a:solidFill>
            <a:srgbClr val="002060"/>
          </a:solidFill>
        </a:defRPr>
      </a:pPr>
      <a:endParaRPr lang="ja-JP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5</xdr:row>
      <xdr:rowOff>38099</xdr:rowOff>
    </xdr:from>
    <xdr:to>
      <xdr:col>9</xdr:col>
      <xdr:colOff>619875</xdr:colOff>
      <xdr:row>28</xdr:row>
      <xdr:rowOff>71699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1257300</xdr:colOff>
      <xdr:row>6</xdr:row>
      <xdr:rowOff>161925</xdr:rowOff>
    </xdr:from>
    <xdr:ext cx="431015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34000" y="1476375"/>
          <a:ext cx="431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>
              <a:solidFill>
                <a:srgbClr val="0070C0"/>
              </a:solidFill>
            </a:rPr>
            <a:t>150 </a:t>
          </a:r>
          <a:endParaRPr kumimoji="1" lang="ja-JP" altLang="en-US" sz="1100" b="0">
            <a:solidFill>
              <a:srgbClr val="0070C0"/>
            </a:solidFill>
          </a:endParaRPr>
        </a:p>
      </xdr:txBody>
    </xdr:sp>
    <xdr:clientData/>
  </xdr:oneCellAnchor>
  <xdr:oneCellAnchor>
    <xdr:from>
      <xdr:col>6</xdr:col>
      <xdr:colOff>219075</xdr:colOff>
      <xdr:row>6</xdr:row>
      <xdr:rowOff>152400</xdr:rowOff>
    </xdr:from>
    <xdr:ext cx="1201355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791325" y="1466850"/>
          <a:ext cx="120135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>
              <a:solidFill>
                <a:srgbClr val="C00000"/>
              </a:solidFill>
            </a:rPr>
            <a:t>130 </a:t>
          </a:r>
          <a:r>
            <a:rPr kumimoji="1" lang="ja-JP" altLang="en-US" sz="1100" b="0">
              <a:solidFill>
                <a:srgbClr val="C00000"/>
              </a:solidFill>
            </a:rPr>
            <a:t>（トリガー値）</a:t>
          </a:r>
        </a:p>
      </xdr:txBody>
    </xdr:sp>
    <xdr:clientData/>
  </xdr:oneCellAnchor>
  <xdr:oneCellAnchor>
    <xdr:from>
      <xdr:col>8</xdr:col>
      <xdr:colOff>942974</xdr:colOff>
      <xdr:row>6</xdr:row>
      <xdr:rowOff>157163</xdr:rowOff>
    </xdr:from>
    <xdr:ext cx="466725" cy="27408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286749" y="1471613"/>
          <a:ext cx="466725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b="0">
              <a:solidFill>
                <a:srgbClr val="FF0000"/>
              </a:solidFill>
            </a:rPr>
            <a:t>100</a:t>
          </a:r>
          <a:endParaRPr kumimoji="1" lang="ja-JP" altLang="en-US" sz="1100" b="0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1095375</xdr:colOff>
      <xdr:row>22</xdr:row>
      <xdr:rowOff>19050</xdr:rowOff>
    </xdr:from>
    <xdr:ext cx="1500219" cy="25904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467350" y="4067175"/>
          <a:ext cx="150021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>
              <a:solidFill>
                <a:srgbClr val="002060"/>
              </a:solidFill>
            </a:rPr>
            <a:t>消費性低下を含む予測</a:t>
          </a:r>
        </a:p>
      </xdr:txBody>
    </xdr:sp>
    <xdr:clientData/>
  </xdr:oneCellAnchor>
  <xdr:oneCellAnchor>
    <xdr:from>
      <xdr:col>5</xdr:col>
      <xdr:colOff>1095375</xdr:colOff>
      <xdr:row>20</xdr:row>
      <xdr:rowOff>152400</xdr:rowOff>
    </xdr:from>
    <xdr:ext cx="957185" cy="25904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467350" y="3857625"/>
          <a:ext cx="95718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>
              <a:solidFill>
                <a:srgbClr val="002060"/>
              </a:solidFill>
            </a:rPr>
            <a:t>血液希釈のみ</a:t>
          </a:r>
          <a:endParaRPr kumimoji="1" lang="en-US" altLang="ja-JP" sz="1000" b="1">
            <a:solidFill>
              <a:srgbClr val="002060"/>
            </a:solidFill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0.35079</cdr:x>
      <cdr:y>0.76978</cdr:y>
    </cdr:from>
    <cdr:to>
      <cdr:x>0.51832</cdr:x>
      <cdr:y>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DC814EA4-2F8A-4EF8-99F3-79D133B771DF}"/>
            </a:ext>
          </a:extLst>
        </cdr:cNvPr>
        <cdr:cNvSpPr txBox="1"/>
      </cdr:nvSpPr>
      <cdr:spPr>
        <a:xfrm xmlns:a="http://schemas.openxmlformats.org/drawingml/2006/main">
          <a:off x="1914526" y="37909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0.35157</cdr:x>
      <cdr:y>0.90602</cdr:y>
    </cdr:from>
    <cdr:to>
      <cdr:x>0.58223</cdr:x>
      <cdr:y>0.98888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B686C27E-308B-483E-B60A-513B7AF76B5E}"/>
            </a:ext>
          </a:extLst>
        </cdr:cNvPr>
        <cdr:cNvSpPr txBox="1"/>
      </cdr:nvSpPr>
      <cdr:spPr>
        <a:xfrm xmlns:a="http://schemas.openxmlformats.org/drawingml/2006/main">
          <a:off x="2176930" y="3603216"/>
          <a:ext cx="1428247" cy="329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600" b="1">
              <a:solidFill>
                <a:schemeClr val="tx2"/>
              </a:solidFill>
            </a:rPr>
            <a:t>総出血量 （</a:t>
          </a:r>
          <a:r>
            <a:rPr lang="en-US" altLang="ja-JP" sz="1600" b="1">
              <a:solidFill>
                <a:schemeClr val="tx2"/>
              </a:solidFill>
            </a:rPr>
            <a:t>mL</a:t>
          </a:r>
          <a:r>
            <a:rPr lang="ja-JP" altLang="en-US" sz="1600" b="1">
              <a:solidFill>
                <a:schemeClr val="tx2"/>
              </a:solidFill>
            </a:rPr>
            <a:t>）</a:t>
          </a:r>
        </a:p>
      </cdr:txBody>
    </cdr:sp>
  </cdr:relSizeAnchor>
  <cdr:relSizeAnchor xmlns:cdr="http://schemas.openxmlformats.org/drawingml/2006/chartDrawing">
    <cdr:from>
      <cdr:x>0.03317</cdr:x>
      <cdr:y>0.12138</cdr:y>
    </cdr:from>
    <cdr:to>
      <cdr:x>0.09516</cdr:x>
      <cdr:y>0.80719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BBD7482E-5548-4181-80A6-C5B7A2F14583}"/>
            </a:ext>
          </a:extLst>
        </cdr:cNvPr>
        <cdr:cNvSpPr txBox="1"/>
      </cdr:nvSpPr>
      <cdr:spPr>
        <a:xfrm xmlns:a="http://schemas.openxmlformats.org/drawingml/2006/main">
          <a:off x="205841" y="465502"/>
          <a:ext cx="384708" cy="2630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r>
            <a:rPr lang="ja-JP" altLang="en-US" sz="1600" b="1">
              <a:solidFill>
                <a:schemeClr val="tx2"/>
              </a:solidFill>
              <a:latin typeface="+mn-ea"/>
              <a:ea typeface="+mn-ea"/>
            </a:rPr>
            <a:t>フィブリノゲン予測値（</a:t>
          </a:r>
          <a:r>
            <a:rPr lang="en-US" altLang="ja-JP" sz="1600" b="1">
              <a:solidFill>
                <a:schemeClr val="tx2"/>
              </a:solidFill>
              <a:latin typeface="+mn-ea"/>
              <a:ea typeface="+mn-ea"/>
            </a:rPr>
            <a:t>mg/dL</a:t>
          </a:r>
          <a:r>
            <a:rPr lang="ja-JP" altLang="en-US" sz="1600" b="1">
              <a:solidFill>
                <a:schemeClr val="tx2"/>
              </a:solidFill>
              <a:latin typeface="+mn-ea"/>
              <a:ea typeface="+mn-ea"/>
            </a:rPr>
            <a:t>）</a:t>
          </a:r>
        </a:p>
      </cdr:txBody>
    </cdr:sp>
  </cdr:relSizeAnchor>
  <cdr:relSizeAnchor xmlns:cdr="http://schemas.openxmlformats.org/drawingml/2006/chartDrawing">
    <cdr:from>
      <cdr:x>0.27273</cdr:x>
      <cdr:y>0.15905</cdr:y>
    </cdr:from>
    <cdr:to>
      <cdr:x>0.79293</cdr:x>
      <cdr:y>0.30219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5183872E-0559-499A-9360-3DF4896FF297}"/>
            </a:ext>
          </a:extLst>
        </cdr:cNvPr>
        <cdr:cNvSpPr txBox="1"/>
      </cdr:nvSpPr>
      <cdr:spPr>
        <a:xfrm xmlns:a="http://schemas.openxmlformats.org/drawingml/2006/main">
          <a:off x="2057400" y="761999"/>
          <a:ext cx="3924300" cy="685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0.08948</cdr:x>
      <cdr:y>0.00352</cdr:y>
    </cdr:from>
    <cdr:to>
      <cdr:x>0.89989</cdr:x>
      <cdr:y>0.10059</cdr:y>
    </cdr:to>
    <cdr:sp macro="" textlink="">
      <cdr:nvSpPr>
        <cdr:cNvPr id="8" name="テキスト ボックス 7">
          <a:extLst xmlns:a="http://schemas.openxmlformats.org/drawingml/2006/main">
            <a:ext uri="{FF2B5EF4-FFF2-40B4-BE49-F238E27FC236}">
              <a16:creationId xmlns:a16="http://schemas.microsoft.com/office/drawing/2014/main" id="{ED6A495C-D286-49DD-99AB-34286E92D989}"/>
            </a:ext>
          </a:extLst>
        </cdr:cNvPr>
        <cdr:cNvSpPr txBox="1"/>
      </cdr:nvSpPr>
      <cdr:spPr>
        <a:xfrm xmlns:a="http://schemas.openxmlformats.org/drawingml/2006/main">
          <a:off x="554088" y="13997"/>
          <a:ext cx="5018038" cy="3860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400" b="1" baseline="0">
              <a:solidFill>
                <a:schemeClr val="tx2"/>
              </a:solidFill>
              <a:effectLst/>
              <a:latin typeface="+mn-ea"/>
              <a:ea typeface="+mn-ea"/>
              <a:cs typeface="+mn-cs"/>
            </a:rPr>
            <a:t>予測</a:t>
          </a:r>
          <a:r>
            <a:rPr lang="ja-JP" altLang="ja-JP" sz="1400" b="1" baseline="0">
              <a:solidFill>
                <a:schemeClr val="tx2"/>
              </a:solidFill>
              <a:effectLst/>
              <a:latin typeface="+mn-ea"/>
              <a:ea typeface="+mn-ea"/>
              <a:cs typeface="+mn-cs"/>
            </a:rPr>
            <a:t>値</a:t>
          </a:r>
          <a:r>
            <a:rPr lang="ja-JP" altLang="en-US" sz="1400" b="1" baseline="0">
              <a:solidFill>
                <a:schemeClr val="tx2"/>
              </a:solidFill>
              <a:effectLst/>
              <a:latin typeface="+mn-ea"/>
              <a:ea typeface="+mn-ea"/>
              <a:cs typeface="+mn-cs"/>
            </a:rPr>
            <a:t> ＝ フィブリノゲン開始値 ・ </a:t>
          </a:r>
          <a:r>
            <a:rPr lang="en-US" altLang="ja-JP" sz="1400" b="1" baseline="0">
              <a:solidFill>
                <a:schemeClr val="tx2"/>
              </a:solidFill>
              <a:effectLst/>
              <a:latin typeface="Century"/>
              <a:ea typeface="+mn-ea"/>
              <a:cs typeface="+mn-cs"/>
            </a:rPr>
            <a:t>℮</a:t>
          </a:r>
          <a:r>
            <a:rPr lang="en-US" altLang="ja-JP" sz="1400" b="1" baseline="0">
              <a:solidFill>
                <a:schemeClr val="tx2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en-US" altLang="ja-JP" sz="1400" b="1" baseline="30000">
              <a:solidFill>
                <a:schemeClr val="tx2"/>
              </a:solidFill>
              <a:effectLst/>
              <a:latin typeface="+mn-ea"/>
              <a:ea typeface="+mn-ea"/>
              <a:cs typeface="+mn-cs"/>
            </a:rPr>
            <a:t>― </a:t>
          </a:r>
          <a:r>
            <a:rPr lang="ja-JP" altLang="en-US" sz="1400" b="1" baseline="30000">
              <a:solidFill>
                <a:schemeClr val="tx2"/>
              </a:solidFill>
              <a:effectLst/>
              <a:latin typeface="+mn-ea"/>
              <a:ea typeface="+mn-ea"/>
              <a:cs typeface="+mn-cs"/>
            </a:rPr>
            <a:t>（ 係数 ・ </a:t>
          </a:r>
          <a:r>
            <a:rPr lang="en-US" altLang="ja-JP" sz="1400" b="1" baseline="30000">
              <a:solidFill>
                <a:schemeClr val="tx2"/>
              </a:solidFill>
              <a:effectLst/>
              <a:latin typeface="+mn-ea"/>
              <a:ea typeface="+mn-ea"/>
              <a:cs typeface="+mn-cs"/>
            </a:rPr>
            <a:t>[ </a:t>
          </a:r>
          <a:r>
            <a:rPr lang="ja-JP" altLang="en-US" sz="1400" b="1" baseline="30000">
              <a:solidFill>
                <a:schemeClr val="tx2"/>
              </a:solidFill>
              <a:effectLst/>
              <a:latin typeface="+mn-ea"/>
              <a:ea typeface="+mn-ea"/>
              <a:cs typeface="+mn-cs"/>
            </a:rPr>
            <a:t>総出血量 ／ 循環血液量 </a:t>
          </a:r>
          <a:r>
            <a:rPr lang="en-US" altLang="ja-JP" sz="1400" b="1" baseline="30000">
              <a:solidFill>
                <a:schemeClr val="tx2"/>
              </a:solidFill>
              <a:effectLst/>
              <a:latin typeface="+mn-ea"/>
              <a:ea typeface="+mn-ea"/>
              <a:cs typeface="+mn-cs"/>
            </a:rPr>
            <a:t>] </a:t>
          </a:r>
          <a:r>
            <a:rPr lang="ja-JP" altLang="en-US" sz="1400" b="1" baseline="30000">
              <a:solidFill>
                <a:schemeClr val="tx2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lang="en-US" altLang="ja-JP" sz="1400" b="1" baseline="30000">
              <a:solidFill>
                <a:schemeClr val="tx2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en-US" sz="1400" baseline="30000">
            <a:solidFill>
              <a:schemeClr val="tx2"/>
            </a:solidFill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0.23177</cdr:x>
      <cdr:y>0.10727</cdr:y>
    </cdr:from>
    <cdr:to>
      <cdr:x>0.31121</cdr:x>
      <cdr:y>0.10727</cdr:y>
    </cdr:to>
    <cdr:cxnSp macro="">
      <cdr:nvCxnSpPr>
        <cdr:cNvPr id="7" name="直線コネクタ 6">
          <a:extLst xmlns:a="http://schemas.openxmlformats.org/drawingml/2006/main">
            <a:ext uri="{FF2B5EF4-FFF2-40B4-BE49-F238E27FC236}">
              <a16:creationId xmlns:a16="http://schemas.microsoft.com/office/drawing/2014/main" id="{06F03DC8-FC6A-48EA-AA96-AAAE170D29B7}"/>
            </a:ext>
          </a:extLst>
        </cdr:cNvPr>
        <cdr:cNvCxnSpPr/>
      </cdr:nvCxnSpPr>
      <cdr:spPr>
        <a:xfrm xmlns:a="http://schemas.openxmlformats.org/drawingml/2006/main">
          <a:off x="1435113" y="425586"/>
          <a:ext cx="491893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rgbClr val="0070C0"/>
          </a:solidFill>
          <a:prstDash val="dash"/>
          <a:tailEnd type="stealt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0.41631</cdr:x>
      <cdr:y>0.10727</cdr:y>
    </cdr:from>
    <cdr:to>
      <cdr:x>0.49575</cdr:x>
      <cdr:y>0.10727</cdr:y>
    </cdr:to>
    <cdr:cxnSp macro="">
      <cdr:nvCxnSpPr>
        <cdr:cNvPr id="9" name="直線コネクタ 8">
          <a:extLst xmlns:a="http://schemas.openxmlformats.org/drawingml/2006/main">
            <a:ext uri="{FF2B5EF4-FFF2-40B4-BE49-F238E27FC236}">
              <a16:creationId xmlns:a16="http://schemas.microsoft.com/office/drawing/2014/main" id="{4C8A3D35-AD4F-4C43-82D6-BA86F8D0C034}"/>
            </a:ext>
          </a:extLst>
        </cdr:cNvPr>
        <cdr:cNvCxnSpPr/>
      </cdr:nvCxnSpPr>
      <cdr:spPr>
        <a:xfrm xmlns:a="http://schemas.openxmlformats.org/drawingml/2006/main">
          <a:off x="2577785" y="425586"/>
          <a:ext cx="491893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rgbClr val="C00000"/>
          </a:solidFill>
          <a:prstDash val="dash"/>
          <a:tailEnd type="stealt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0.70602</cdr:x>
      <cdr:y>0.10727</cdr:y>
    </cdr:from>
    <cdr:to>
      <cdr:x>0.78546</cdr:x>
      <cdr:y>0.10727</cdr:y>
    </cdr:to>
    <cdr:cxnSp macro="">
      <cdr:nvCxnSpPr>
        <cdr:cNvPr id="10" name="直線コネクタ 9">
          <a:extLst xmlns:a="http://schemas.openxmlformats.org/drawingml/2006/main">
            <a:ext uri="{FF2B5EF4-FFF2-40B4-BE49-F238E27FC236}">
              <a16:creationId xmlns:a16="http://schemas.microsoft.com/office/drawing/2014/main" id="{B772C657-C3BE-4833-A29D-1F92F6C70F0C}"/>
            </a:ext>
          </a:extLst>
        </cdr:cNvPr>
        <cdr:cNvCxnSpPr/>
      </cdr:nvCxnSpPr>
      <cdr:spPr>
        <a:xfrm xmlns:a="http://schemas.openxmlformats.org/drawingml/2006/main">
          <a:off x="4371676" y="426607"/>
          <a:ext cx="491892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rgbClr val="FF0000"/>
          </a:solidFill>
          <a:prstDash val="dash"/>
          <a:tailEnd type="stealt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0.20916</cdr:x>
      <cdr:y>0.75565</cdr:y>
    </cdr:from>
    <cdr:to>
      <cdr:x>0.2886</cdr:x>
      <cdr:y>0.75565</cdr:y>
    </cdr:to>
    <cdr:cxnSp macro="">
      <cdr:nvCxnSpPr>
        <cdr:cNvPr id="11" name="直線コネクタ 10">
          <a:extLst xmlns:a="http://schemas.openxmlformats.org/drawingml/2006/main">
            <a:ext uri="{FF2B5EF4-FFF2-40B4-BE49-F238E27FC236}">
              <a16:creationId xmlns:a16="http://schemas.microsoft.com/office/drawing/2014/main" id="{0404F765-1A2F-4646-9F29-1C050E3236EC}"/>
            </a:ext>
          </a:extLst>
        </cdr:cNvPr>
        <cdr:cNvCxnSpPr/>
      </cdr:nvCxnSpPr>
      <cdr:spPr>
        <a:xfrm xmlns:a="http://schemas.openxmlformats.org/drawingml/2006/main">
          <a:off x="1295119" y="2997985"/>
          <a:ext cx="491892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  <a:prstDash val="solid"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0.20967</cdr:x>
      <cdr:y>0.70376</cdr:y>
    </cdr:from>
    <cdr:to>
      <cdr:x>0.2892</cdr:x>
      <cdr:y>0.70415</cdr:y>
    </cdr:to>
    <cdr:cxnSp macro="">
      <cdr:nvCxnSpPr>
        <cdr:cNvPr id="12" name="直線コネクタ 11">
          <a:extLst xmlns:a="http://schemas.openxmlformats.org/drawingml/2006/main">
            <a:ext uri="{FF2B5EF4-FFF2-40B4-BE49-F238E27FC236}">
              <a16:creationId xmlns:a16="http://schemas.microsoft.com/office/drawing/2014/main" id="{79F49305-1760-4467-B278-C100853412B5}"/>
            </a:ext>
          </a:extLst>
        </cdr:cNvPr>
        <cdr:cNvCxnSpPr/>
      </cdr:nvCxnSpPr>
      <cdr:spPr>
        <a:xfrm xmlns:a="http://schemas.openxmlformats.org/drawingml/2006/main">
          <a:off x="1298294" y="2798807"/>
          <a:ext cx="492406" cy="154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C00000"/>
          </a:solidFill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29"/>
  <sheetViews>
    <sheetView showGridLines="0" tabSelected="1" zoomScaleNormal="100" workbookViewId="0">
      <selection activeCell="J18" sqref="J18"/>
    </sheetView>
  </sheetViews>
  <sheetFormatPr defaultRowHeight="13.5" x14ac:dyDescent="0.15"/>
  <cols>
    <col min="1" max="1" width="4.5" customWidth="1"/>
    <col min="2" max="2" width="27.25" customWidth="1"/>
    <col min="3" max="3" width="10.375" style="13" customWidth="1"/>
    <col min="4" max="4" width="5.25" customWidth="1"/>
    <col min="5" max="5" width="10" bestFit="1" customWidth="1"/>
    <col min="6" max="6" width="28.875" bestFit="1" customWidth="1"/>
    <col min="7" max="7" width="12.875" bestFit="1" customWidth="1"/>
    <col min="8" max="8" width="1.125" customWidth="1"/>
    <col min="9" max="9" width="21.125" bestFit="1" customWidth="1"/>
    <col min="10" max="10" width="34.875" customWidth="1"/>
    <col min="11" max="11" width="13.25" customWidth="1"/>
    <col min="12" max="12" width="22.75" bestFit="1" customWidth="1"/>
    <col min="13" max="13" width="11.625" bestFit="1" customWidth="1"/>
    <col min="14" max="14" width="30.375" bestFit="1" customWidth="1"/>
    <col min="15" max="15" width="25.25" bestFit="1" customWidth="1"/>
    <col min="16" max="16" width="7.5" bestFit="1" customWidth="1"/>
    <col min="17" max="17" width="16.25" bestFit="1" customWidth="1"/>
    <col min="18" max="19" width="19.5" bestFit="1" customWidth="1"/>
  </cols>
  <sheetData>
    <row r="1" spans="2:19" s="1" customFormat="1" x14ac:dyDescent="0.15">
      <c r="C1" s="16" t="s">
        <v>43</v>
      </c>
    </row>
    <row r="2" spans="2:19" s="1" customFormat="1" ht="18" customHeight="1" thickBot="1" x14ac:dyDescent="0.2">
      <c r="B2" s="40"/>
      <c r="C2" s="12"/>
      <c r="E2" s="10" t="s">
        <v>12</v>
      </c>
      <c r="F2" s="11"/>
      <c r="G2" s="11"/>
      <c r="H2" s="14"/>
      <c r="I2" s="14"/>
    </row>
    <row r="3" spans="2:19" ht="19.5" customHeight="1" x14ac:dyDescent="0.15">
      <c r="E3" s="6" t="s">
        <v>0</v>
      </c>
      <c r="F3" s="6" t="s">
        <v>13</v>
      </c>
      <c r="G3" s="6" t="s">
        <v>6</v>
      </c>
      <c r="H3" s="3"/>
      <c r="I3" s="7" t="s">
        <v>7</v>
      </c>
      <c r="J3" s="7" t="s">
        <v>3</v>
      </c>
      <c r="K3" s="2"/>
    </row>
    <row r="4" spans="2:19" ht="19.5" customHeight="1" thickBot="1" x14ac:dyDescent="0.2">
      <c r="C4" s="52" t="s">
        <v>39</v>
      </c>
      <c r="D4" s="39" t="s">
        <v>30</v>
      </c>
      <c r="E4" s="5">
        <v>50</v>
      </c>
      <c r="F4" s="5">
        <v>200</v>
      </c>
      <c r="G4" s="5">
        <v>500</v>
      </c>
      <c r="H4" s="3"/>
      <c r="I4" s="15">
        <f>F4/(EXP(-G4/E4/70))</f>
        <v>230.71299897902156</v>
      </c>
      <c r="J4" s="8">
        <f>E4*70</f>
        <v>3500</v>
      </c>
      <c r="K4" s="3"/>
      <c r="O4" t="s">
        <v>37</v>
      </c>
    </row>
    <row r="5" spans="2:19" ht="19.5" customHeight="1" x14ac:dyDescent="0.15">
      <c r="E5" s="4" t="s">
        <v>34</v>
      </c>
      <c r="F5" s="3"/>
      <c r="G5" s="3"/>
      <c r="H5" s="3"/>
      <c r="I5" s="9"/>
      <c r="J5" s="3"/>
      <c r="K5" s="3"/>
      <c r="O5" t="s">
        <v>25</v>
      </c>
    </row>
    <row r="6" spans="2:19" x14ac:dyDescent="0.15">
      <c r="B6" s="25" t="s">
        <v>11</v>
      </c>
      <c r="C6" s="26"/>
      <c r="E6">
        <f>E4</f>
        <v>50</v>
      </c>
      <c r="I6">
        <f>I4</f>
        <v>230.71299897902156</v>
      </c>
      <c r="O6">
        <f>F4/EXP(-1.9*G4/J4)</f>
        <v>262.36743317103577</v>
      </c>
    </row>
    <row r="7" spans="2:19" x14ac:dyDescent="0.15">
      <c r="B7" s="25" t="s">
        <v>31</v>
      </c>
      <c r="C7" s="26"/>
      <c r="E7">
        <f t="shared" ref="E7:E23" si="0">E6</f>
        <v>50</v>
      </c>
      <c r="I7">
        <f t="shared" ref="I7:I23" si="1">I6</f>
        <v>230.71299897902156</v>
      </c>
      <c r="O7" t="s">
        <v>38</v>
      </c>
    </row>
    <row r="8" spans="2:19" ht="14.25" thickBot="1" x14ac:dyDescent="0.2">
      <c r="B8" s="27" t="s">
        <v>28</v>
      </c>
      <c r="C8" s="28"/>
      <c r="E8">
        <f t="shared" si="0"/>
        <v>50</v>
      </c>
      <c r="I8">
        <f t="shared" si="1"/>
        <v>230.71299897902156</v>
      </c>
      <c r="J8" s="53" t="s">
        <v>45</v>
      </c>
      <c r="L8" t="s">
        <v>2</v>
      </c>
      <c r="M8" t="s">
        <v>1</v>
      </c>
      <c r="N8" t="s">
        <v>33</v>
      </c>
      <c r="O8" t="s">
        <v>32</v>
      </c>
      <c r="P8" t="s">
        <v>40</v>
      </c>
      <c r="Q8" t="s">
        <v>4</v>
      </c>
      <c r="R8" t="s">
        <v>14</v>
      </c>
      <c r="S8" t="s">
        <v>5</v>
      </c>
    </row>
    <row r="9" spans="2:19" x14ac:dyDescent="0.15">
      <c r="B9" s="29" t="s">
        <v>35</v>
      </c>
      <c r="C9" s="30">
        <f>F4</f>
        <v>200</v>
      </c>
      <c r="E9">
        <f t="shared" si="0"/>
        <v>50</v>
      </c>
      <c r="I9">
        <f t="shared" si="1"/>
        <v>230.71299897902156</v>
      </c>
      <c r="J9" s="54">
        <f>(J4/-1.93)*LN(130/O9)</f>
        <v>1273.4405214111869</v>
      </c>
      <c r="L9">
        <v>0</v>
      </c>
      <c r="M9">
        <f>E4*70*L9</f>
        <v>0</v>
      </c>
      <c r="N9">
        <f>I4*EXP(-L9)</f>
        <v>230.71299897902156</v>
      </c>
      <c r="O9" s="23">
        <f>P9*EXP(-L9*1.93)</f>
        <v>262.36743317103577</v>
      </c>
      <c r="P9" s="23">
        <f>O6</f>
        <v>262.36743317103577</v>
      </c>
      <c r="Q9">
        <v>150</v>
      </c>
      <c r="R9">
        <v>130</v>
      </c>
      <c r="S9">
        <v>100</v>
      </c>
    </row>
    <row r="10" spans="2:19" x14ac:dyDescent="0.15">
      <c r="B10" s="50" t="s">
        <v>36</v>
      </c>
      <c r="C10" s="51">
        <v>30</v>
      </c>
      <c r="E10">
        <f t="shared" si="0"/>
        <v>50</v>
      </c>
      <c r="I10">
        <f t="shared" si="1"/>
        <v>230.71299897902156</v>
      </c>
      <c r="J10" s="55" t="s">
        <v>46</v>
      </c>
      <c r="L10">
        <v>0.1</v>
      </c>
      <c r="M10">
        <f>E6*70*L10</f>
        <v>350</v>
      </c>
      <c r="N10">
        <f>I6*EXP(-L10)</f>
        <v>208.75775430351084</v>
      </c>
      <c r="O10" s="23">
        <f>P10*EXP(-L10*1.93)</f>
        <v>216.31721925066611</v>
      </c>
      <c r="P10" s="23">
        <f>P9</f>
        <v>262.36743317103577</v>
      </c>
      <c r="Q10">
        <v>150</v>
      </c>
      <c r="R10">
        <v>130</v>
      </c>
      <c r="S10">
        <v>100</v>
      </c>
    </row>
    <row r="11" spans="2:19" ht="14.25" thickBot="1" x14ac:dyDescent="0.2">
      <c r="B11" s="31" t="s">
        <v>29</v>
      </c>
      <c r="C11" s="32">
        <v>4</v>
      </c>
      <c r="E11">
        <f t="shared" si="0"/>
        <v>50</v>
      </c>
      <c r="I11">
        <f t="shared" si="1"/>
        <v>230.71299897902156</v>
      </c>
      <c r="J11" s="56">
        <v>1500</v>
      </c>
      <c r="L11">
        <v>0.2</v>
      </c>
      <c r="M11">
        <f t="shared" ref="M11:M19" si="2">E7*70*L11</f>
        <v>700</v>
      </c>
      <c r="N11">
        <f t="shared" ref="N11:N19" si="3">I7*EXP(-L11)</f>
        <v>188.89182739897399</v>
      </c>
      <c r="O11" s="23">
        <f t="shared" ref="O11:O19" si="4">P11*EXP(-L11*1.93)</f>
        <v>178.34964796807148</v>
      </c>
      <c r="P11" s="23">
        <f t="shared" ref="P11:P19" si="5">P10</f>
        <v>262.36743317103577</v>
      </c>
      <c r="Q11">
        <v>150</v>
      </c>
      <c r="R11">
        <v>130</v>
      </c>
      <c r="S11">
        <v>100</v>
      </c>
    </row>
    <row r="12" spans="2:19" x14ac:dyDescent="0.15">
      <c r="B12" s="49"/>
      <c r="C12" s="33"/>
      <c r="E12">
        <f t="shared" si="0"/>
        <v>50</v>
      </c>
      <c r="I12">
        <f t="shared" si="1"/>
        <v>230.71299897902156</v>
      </c>
      <c r="J12" s="57" t="s">
        <v>47</v>
      </c>
      <c r="L12">
        <v>0.3</v>
      </c>
      <c r="M12">
        <f t="shared" si="2"/>
        <v>1050</v>
      </c>
      <c r="N12">
        <f t="shared" si="3"/>
        <v>170.91639339178175</v>
      </c>
      <c r="O12" s="23">
        <f t="shared" si="4"/>
        <v>147.04606984373058</v>
      </c>
      <c r="P12" s="23">
        <f t="shared" si="5"/>
        <v>262.36743317103577</v>
      </c>
      <c r="Q12">
        <v>150</v>
      </c>
      <c r="R12">
        <v>130</v>
      </c>
      <c r="S12">
        <v>100</v>
      </c>
    </row>
    <row r="13" spans="2:19" x14ac:dyDescent="0.15">
      <c r="B13" s="34" t="s">
        <v>8</v>
      </c>
      <c r="C13" s="35">
        <f>(250*3/4)*(1-EXP(-(50/(70*E4)*(100/(100-C10)))*32*C11/10))+C9*EXP(-(50/(70*E4))*32*C11/10)</f>
        <v>209.68217269479288</v>
      </c>
      <c r="E13">
        <f t="shared" si="0"/>
        <v>50</v>
      </c>
      <c r="I13">
        <f t="shared" si="1"/>
        <v>230.71299897902156</v>
      </c>
      <c r="J13" s="58">
        <f>F4*EXP(-1.93*(J11-G4)/J4)</f>
        <v>115.2252369619418</v>
      </c>
      <c r="L13">
        <v>0.4</v>
      </c>
      <c r="M13">
        <f t="shared" si="2"/>
        <v>1400</v>
      </c>
      <c r="N13">
        <f t="shared" si="3"/>
        <v>154.65154809663815</v>
      </c>
      <c r="O13" s="23">
        <f t="shared" si="4"/>
        <v>121.23683395415615</v>
      </c>
      <c r="P13" s="23">
        <f t="shared" si="5"/>
        <v>262.36743317103577</v>
      </c>
      <c r="Q13">
        <v>150</v>
      </c>
      <c r="R13">
        <v>130</v>
      </c>
      <c r="S13">
        <v>100</v>
      </c>
    </row>
    <row r="14" spans="2:19" x14ac:dyDescent="0.15">
      <c r="B14" s="36" t="s">
        <v>9</v>
      </c>
      <c r="C14" s="37" t="s">
        <v>10</v>
      </c>
      <c r="E14">
        <f t="shared" si="0"/>
        <v>50</v>
      </c>
      <c r="I14">
        <f t="shared" si="1"/>
        <v>230.71299897902156</v>
      </c>
      <c r="L14">
        <v>0.5</v>
      </c>
      <c r="M14">
        <f t="shared" si="2"/>
        <v>1750</v>
      </c>
      <c r="N14">
        <f t="shared" si="3"/>
        <v>139.93450747502607</v>
      </c>
      <c r="O14" s="23">
        <f t="shared" si="4"/>
        <v>99.95758419689794</v>
      </c>
      <c r="P14" s="23">
        <f t="shared" si="5"/>
        <v>262.36743317103577</v>
      </c>
      <c r="Q14">
        <v>150</v>
      </c>
      <c r="R14">
        <v>130</v>
      </c>
      <c r="S14">
        <v>100</v>
      </c>
    </row>
    <row r="15" spans="2:19" x14ac:dyDescent="0.15">
      <c r="B15" s="24"/>
      <c r="C15" s="38">
        <f>250*(1-EXP(-(100/60)/(70*E4)*(100/(100-C10))*720/10*C11))+C9*EXP(-(0/(70*E4))*720/10*C11)</f>
        <v>244.48016488581843</v>
      </c>
      <c r="E15">
        <f t="shared" si="0"/>
        <v>50</v>
      </c>
      <c r="I15">
        <f t="shared" si="1"/>
        <v>230.71299897902156</v>
      </c>
      <c r="L15">
        <v>0.6</v>
      </c>
      <c r="M15">
        <f t="shared" si="2"/>
        <v>2100</v>
      </c>
      <c r="N15">
        <f t="shared" si="3"/>
        <v>126.61797843783626</v>
      </c>
      <c r="O15" s="23">
        <f t="shared" si="4"/>
        <v>82.413226348834542</v>
      </c>
      <c r="P15" s="23">
        <f t="shared" si="5"/>
        <v>262.36743317103577</v>
      </c>
      <c r="Q15">
        <v>150</v>
      </c>
      <c r="R15">
        <v>130</v>
      </c>
      <c r="S15">
        <v>100</v>
      </c>
    </row>
    <row r="16" spans="2:19" ht="9" customHeight="1" thickBot="1" x14ac:dyDescent="0.2">
      <c r="E16">
        <f t="shared" si="0"/>
        <v>50</v>
      </c>
      <c r="I16">
        <f t="shared" si="1"/>
        <v>230.71299897902156</v>
      </c>
      <c r="L16">
        <v>0.7</v>
      </c>
      <c r="M16">
        <f t="shared" si="2"/>
        <v>2450</v>
      </c>
      <c r="N16">
        <f t="shared" si="3"/>
        <v>114.56868468662458</v>
      </c>
      <c r="O16" s="23">
        <f t="shared" si="4"/>
        <v>67.948219555260266</v>
      </c>
      <c r="P16" s="23">
        <f t="shared" si="5"/>
        <v>262.36743317103577</v>
      </c>
      <c r="Q16">
        <v>150</v>
      </c>
      <c r="R16">
        <v>130</v>
      </c>
      <c r="S16">
        <v>100</v>
      </c>
    </row>
    <row r="17" spans="2:19" x14ac:dyDescent="0.15">
      <c r="B17" s="41" t="s">
        <v>26</v>
      </c>
      <c r="C17" s="42"/>
      <c r="E17">
        <f t="shared" si="0"/>
        <v>50</v>
      </c>
      <c r="I17">
        <f t="shared" si="1"/>
        <v>230.71299897902156</v>
      </c>
      <c r="L17">
        <v>0.8</v>
      </c>
      <c r="M17">
        <f t="shared" si="2"/>
        <v>2800</v>
      </c>
      <c r="N17">
        <f t="shared" si="3"/>
        <v>103.66603283962135</v>
      </c>
      <c r="O17" s="23">
        <f t="shared" si="4"/>
        <v>56.022082198158529</v>
      </c>
      <c r="P17" s="23">
        <f t="shared" si="5"/>
        <v>262.36743317103577</v>
      </c>
      <c r="Q17">
        <v>150</v>
      </c>
      <c r="R17">
        <v>130</v>
      </c>
      <c r="S17">
        <v>100</v>
      </c>
    </row>
    <row r="18" spans="2:19" x14ac:dyDescent="0.15">
      <c r="B18" s="43"/>
      <c r="C18" s="44"/>
      <c r="E18">
        <f t="shared" si="0"/>
        <v>50</v>
      </c>
      <c r="I18">
        <f t="shared" si="1"/>
        <v>230.71299897902156</v>
      </c>
      <c r="L18">
        <v>0.9</v>
      </c>
      <c r="M18">
        <f t="shared" si="2"/>
        <v>3150</v>
      </c>
      <c r="N18">
        <f t="shared" si="3"/>
        <v>93.800905492633987</v>
      </c>
      <c r="O18" s="23">
        <f t="shared" si="4"/>
        <v>46.189196926121141</v>
      </c>
      <c r="P18" s="23">
        <f t="shared" si="5"/>
        <v>262.36743317103577</v>
      </c>
      <c r="Q18">
        <v>150</v>
      </c>
      <c r="R18">
        <v>130</v>
      </c>
      <c r="S18">
        <v>100</v>
      </c>
    </row>
    <row r="19" spans="2:19" ht="15.75" x14ac:dyDescent="0.15">
      <c r="B19" s="45" t="s">
        <v>27</v>
      </c>
      <c r="C19" s="44"/>
      <c r="E19">
        <f t="shared" si="0"/>
        <v>50</v>
      </c>
      <c r="I19">
        <f t="shared" si="1"/>
        <v>230.71299897902156</v>
      </c>
      <c r="L19">
        <v>1</v>
      </c>
      <c r="M19">
        <f t="shared" si="2"/>
        <v>3500</v>
      </c>
      <c r="N19">
        <f t="shared" si="3"/>
        <v>84.874569135390004</v>
      </c>
      <c r="O19" s="23">
        <f t="shared" si="4"/>
        <v>38.082160265548382</v>
      </c>
      <c r="P19" s="23">
        <f t="shared" si="5"/>
        <v>262.36743317103577</v>
      </c>
      <c r="Q19">
        <v>150</v>
      </c>
      <c r="R19">
        <v>130</v>
      </c>
      <c r="S19">
        <v>100</v>
      </c>
    </row>
    <row r="20" spans="2:19" x14ac:dyDescent="0.15">
      <c r="B20" s="46" t="s">
        <v>17</v>
      </c>
      <c r="C20" s="44" t="s">
        <v>24</v>
      </c>
      <c r="E20">
        <f t="shared" si="0"/>
        <v>50</v>
      </c>
      <c r="I20">
        <f t="shared" si="1"/>
        <v>230.71299897902156</v>
      </c>
      <c r="P20" s="23"/>
    </row>
    <row r="21" spans="2:19" x14ac:dyDescent="0.15">
      <c r="B21" s="46" t="s">
        <v>18</v>
      </c>
      <c r="C21" s="44">
        <v>0</v>
      </c>
      <c r="E21">
        <f t="shared" si="0"/>
        <v>50</v>
      </c>
      <c r="I21">
        <f t="shared" si="1"/>
        <v>230.71299897902156</v>
      </c>
      <c r="P21" s="23"/>
    </row>
    <row r="22" spans="2:19" x14ac:dyDescent="0.15">
      <c r="B22" s="46" t="s">
        <v>19</v>
      </c>
      <c r="C22" s="44" t="s">
        <v>15</v>
      </c>
      <c r="E22">
        <f t="shared" si="0"/>
        <v>50</v>
      </c>
      <c r="I22">
        <f t="shared" si="1"/>
        <v>230.71299897902156</v>
      </c>
      <c r="P22" s="23"/>
    </row>
    <row r="23" spans="2:19" ht="14.25" thickBot="1" x14ac:dyDescent="0.2">
      <c r="B23" s="48" t="s">
        <v>44</v>
      </c>
      <c r="C23" s="47" t="s">
        <v>16</v>
      </c>
      <c r="E23">
        <f t="shared" si="0"/>
        <v>50</v>
      </c>
      <c r="I23">
        <f t="shared" si="1"/>
        <v>230.71299897902156</v>
      </c>
      <c r="L23">
        <v>0</v>
      </c>
      <c r="M23">
        <f>E19*70*L23</f>
        <v>0</v>
      </c>
      <c r="N23">
        <f>I19*EXP(-L23)</f>
        <v>230.71299897902156</v>
      </c>
      <c r="O23" s="23">
        <f>P23*EXP(-L23*1.9)</f>
        <v>262.36743317103577</v>
      </c>
      <c r="P23" s="23">
        <f>P19</f>
        <v>262.36743317103577</v>
      </c>
    </row>
    <row r="24" spans="2:19" x14ac:dyDescent="0.15">
      <c r="B24" s="21" t="s">
        <v>23</v>
      </c>
      <c r="C24" s="22"/>
      <c r="L24">
        <v>0.2</v>
      </c>
      <c r="M24">
        <f>E20*70*L24</f>
        <v>700</v>
      </c>
      <c r="N24">
        <f>I20*EXP(-L24)</f>
        <v>188.89182739897399</v>
      </c>
      <c r="O24" s="23">
        <f>P24*EXP(-L24*1.9)</f>
        <v>179.42296257977313</v>
      </c>
      <c r="P24" s="23">
        <f>P23</f>
        <v>262.36743317103577</v>
      </c>
    </row>
    <row r="25" spans="2:19" x14ac:dyDescent="0.15">
      <c r="B25" s="17" t="s">
        <v>20</v>
      </c>
      <c r="C25" s="18"/>
      <c r="L25">
        <v>0.5</v>
      </c>
      <c r="M25">
        <f>E21*70*L25</f>
        <v>1750</v>
      </c>
      <c r="N25">
        <f>I21*EXP(-L25)</f>
        <v>139.93450747502607</v>
      </c>
      <c r="O25" s="23">
        <f>P25*EXP(-L25*1.9)</f>
        <v>101.46824962569683</v>
      </c>
      <c r="P25" s="23">
        <f t="shared" ref="P25:P27" si="6">P24</f>
        <v>262.36743317103577</v>
      </c>
    </row>
    <row r="26" spans="2:19" x14ac:dyDescent="0.15">
      <c r="B26" s="20" t="s">
        <v>21</v>
      </c>
      <c r="C26" s="20"/>
      <c r="L26">
        <v>0.9</v>
      </c>
      <c r="M26">
        <f>E22*70*L26</f>
        <v>3150</v>
      </c>
      <c r="N26">
        <f>I22*EXP(-L26)</f>
        <v>93.800905492633987</v>
      </c>
      <c r="O26" s="23">
        <f>P26*EXP(-L26*1.9)</f>
        <v>47.453293757399194</v>
      </c>
      <c r="P26" s="23">
        <f t="shared" si="6"/>
        <v>262.36743317103577</v>
      </c>
    </row>
    <row r="27" spans="2:19" ht="13.5" customHeight="1" x14ac:dyDescent="0.15">
      <c r="B27" s="19" t="s">
        <v>22</v>
      </c>
      <c r="C27" s="18"/>
      <c r="L27">
        <v>1</v>
      </c>
      <c r="M27">
        <f>E23*70*L27</f>
        <v>3500</v>
      </c>
      <c r="N27">
        <f>I23*EXP(-L27)</f>
        <v>84.874569135390004</v>
      </c>
      <c r="O27" s="23">
        <f>P27*EXP(-L27*1.9)</f>
        <v>39.2419347083788</v>
      </c>
      <c r="P27" s="23">
        <f t="shared" si="6"/>
        <v>262.36743317103577</v>
      </c>
    </row>
    <row r="28" spans="2:19" x14ac:dyDescent="0.15">
      <c r="B28" s="19" t="s">
        <v>41</v>
      </c>
      <c r="C28" s="18"/>
    </row>
    <row r="29" spans="2:19" x14ac:dyDescent="0.15">
      <c r="B29" s="19" t="s">
        <v>42</v>
      </c>
      <c r="M29">
        <v>0</v>
      </c>
      <c r="N29">
        <v>130</v>
      </c>
    </row>
  </sheetData>
  <phoneticPr fontId="1"/>
  <pageMargins left="0.25" right="0.25" top="1.5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ikyoku2</cp:lastModifiedBy>
  <cp:lastPrinted>2018-03-10T07:24:31Z</cp:lastPrinted>
  <dcterms:created xsi:type="dcterms:W3CDTF">2015-04-10T04:48:24Z</dcterms:created>
  <dcterms:modified xsi:type="dcterms:W3CDTF">2019-04-16T07:22:57Z</dcterms:modified>
</cp:coreProperties>
</file>